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Sheet1" sheetId="1" r:id="rId1"/>
    <sheet name="Sheet5" sheetId="2" r:id="rId2"/>
    <sheet name="Sheet2" sheetId="3" r:id="rId3"/>
    <sheet name="Sheet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<sst xmlns="http://schemas.openxmlformats.org/spreadsheetml/2006/main" count="43" uniqueCount="43">
  <si>
    <t>Ka</t>
  </si>
  <si>
    <r>
      <t>c</t>
    </r>
    <r>
      <rPr>
        <vertAlign val="subscript"/>
        <sz val="11"/>
        <rFont val="ＭＳ Ｐゴシック"/>
        <family val="3"/>
      </rPr>
      <t>W</t>
    </r>
    <r>
      <rPr>
        <sz val="11"/>
        <rFont val="ＭＳ Ｐゴシック"/>
        <family val="3"/>
      </rPr>
      <t>/ml</t>
    </r>
  </si>
  <si>
    <r>
      <t>a</t>
    </r>
    <r>
      <rPr>
        <sz val="11"/>
        <rFont val="ＭＳ Ｐゴシック"/>
        <family val="3"/>
      </rPr>
      <t>（</t>
    </r>
    <r>
      <rPr>
        <sz val="11"/>
        <rFont val="Symbol"/>
        <family val="1"/>
      </rPr>
      <t>2</t>
    </r>
    <r>
      <rPr>
        <sz val="11"/>
        <rFont val="ＭＳ Ｐゴシック"/>
        <family val="3"/>
      </rPr>
      <t>次方程式の根）</t>
    </r>
  </si>
  <si>
    <r>
      <t>c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>/ml</t>
    </r>
  </si>
  <si>
    <r>
      <t>c</t>
    </r>
    <r>
      <rPr>
        <vertAlign val="subscript"/>
        <sz val="11"/>
        <rFont val="ＭＳ Ｐゴシック"/>
        <family val="3"/>
      </rPr>
      <t>W</t>
    </r>
    <r>
      <rPr>
        <sz val="11"/>
        <rFont val="ＭＳ Ｐゴシック"/>
        <family val="3"/>
      </rPr>
      <t>/M</t>
    </r>
  </si>
  <si>
    <r>
      <t>c</t>
    </r>
    <r>
      <rPr>
        <vertAlign val="subscript"/>
        <sz val="11"/>
        <rFont val="ＭＳ Ｐゴシック"/>
        <family val="3"/>
      </rPr>
      <t>W</t>
    </r>
    <r>
      <rPr>
        <sz val="11"/>
        <rFont val="ＭＳ Ｐゴシック"/>
        <family val="3"/>
      </rPr>
      <t>(1-</t>
    </r>
    <r>
      <rPr>
        <sz val="11"/>
        <rFont val="Symbol"/>
        <family val="1"/>
      </rPr>
      <t>a</t>
    </r>
    <r>
      <rPr>
        <sz val="11"/>
        <rFont val="ＭＳ Ｐゴシック"/>
        <family val="3"/>
      </rPr>
      <t>)/M</t>
    </r>
  </si>
  <si>
    <r>
      <t>c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>/M</t>
    </r>
  </si>
  <si>
    <r>
      <t>c</t>
    </r>
    <r>
      <rPr>
        <vertAlign val="subscript"/>
        <sz val="11"/>
        <rFont val="ＭＳ Ｐゴシック"/>
        <family val="3"/>
      </rPr>
      <t>W</t>
    </r>
    <r>
      <rPr>
        <sz val="11"/>
        <rFont val="ＭＳ Ｐゴシック"/>
        <family val="3"/>
      </rPr>
      <t>(1-a)/M</t>
    </r>
  </si>
  <si>
    <r>
      <t>c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>/c</t>
    </r>
    <r>
      <rPr>
        <vertAlign val="subscript"/>
        <sz val="11"/>
        <rFont val="ＭＳ Ｐゴシック"/>
        <family val="3"/>
      </rPr>
      <t>W</t>
    </r>
    <r>
      <rPr>
        <sz val="11"/>
        <rFont val="ＭＳ Ｐゴシック"/>
        <family val="3"/>
      </rPr>
      <t>(1-</t>
    </r>
    <r>
      <rPr>
        <sz val="11"/>
        <rFont val="Symbol"/>
        <family val="1"/>
      </rPr>
      <t>a</t>
    </r>
    <r>
      <rPr>
        <sz val="11"/>
        <rFont val="ＭＳ Ｐゴシック"/>
        <family val="3"/>
      </rPr>
      <t>)</t>
    </r>
  </si>
  <si>
    <r>
      <t>K</t>
    </r>
    <r>
      <rPr>
        <vertAlign val="subscript"/>
        <sz val="11"/>
        <rFont val="ＭＳ Ｐゴシック"/>
        <family val="3"/>
      </rPr>
      <t>pseudo</t>
    </r>
    <r>
      <rPr>
        <sz val="11"/>
        <rFont val="ＭＳ Ｐゴシック"/>
        <family val="3"/>
      </rPr>
      <t>=c</t>
    </r>
    <r>
      <rPr>
        <vertAlign val="subscript"/>
        <sz val="11"/>
        <rFont val="ＭＳ Ｐゴシック"/>
        <family val="3"/>
      </rPr>
      <t>T</t>
    </r>
    <r>
      <rPr>
        <sz val="11"/>
        <rFont val="ＭＳ Ｐゴシック"/>
        <family val="3"/>
      </rPr>
      <t>/c</t>
    </r>
    <r>
      <rPr>
        <vertAlign val="subscript"/>
        <sz val="11"/>
        <rFont val="ＭＳ Ｐゴシック"/>
        <family val="3"/>
      </rPr>
      <t>W</t>
    </r>
    <r>
      <rPr>
        <vertAlign val="superscript"/>
        <sz val="11"/>
        <rFont val="ＭＳ Ｐゴシック"/>
        <family val="3"/>
      </rPr>
      <t xml:space="preserve">2
</t>
    </r>
    <r>
      <rPr>
        <sz val="11"/>
        <rFont val="ＭＳ Ｐゴシック"/>
        <family val="3"/>
      </rPr>
      <t>(n=2)</t>
    </r>
  </si>
  <si>
    <r>
      <t>logc</t>
    </r>
    <r>
      <rPr>
        <vertAlign val="subscript"/>
        <sz val="11"/>
        <rFont val="ＭＳ Ｐゴシック"/>
        <family val="3"/>
      </rPr>
      <t>W</t>
    </r>
  </si>
  <si>
    <r>
      <t>logc</t>
    </r>
    <r>
      <rPr>
        <vertAlign val="subscript"/>
        <sz val="11"/>
        <rFont val="ＭＳ Ｐゴシック"/>
        <family val="3"/>
      </rPr>
      <t>T</t>
    </r>
  </si>
  <si>
    <t>logK'</t>
  </si>
  <si>
    <t>K'</t>
  </si>
  <si>
    <t>Kreal</t>
  </si>
  <si>
    <r>
      <t>2KaggKreal</t>
    </r>
    <r>
      <rPr>
        <vertAlign val="superscript"/>
        <sz val="11"/>
        <rFont val="ＭＳ Ｐゴシック"/>
        <family val="3"/>
      </rPr>
      <t>2</t>
    </r>
  </si>
  <si>
    <t>Kagg</t>
  </si>
  <si>
    <t>B1</t>
  </si>
  <si>
    <t>B2</t>
  </si>
  <si>
    <t>B3</t>
  </si>
  <si>
    <t>B4</t>
  </si>
  <si>
    <t>B5</t>
  </si>
  <si>
    <t>B6</t>
  </si>
  <si>
    <t>B8</t>
  </si>
  <si>
    <t>辻野津田直江中尾</t>
  </si>
  <si>
    <t>土屋道林野上野瀬</t>
  </si>
  <si>
    <t>長谷川服部林藤田耕</t>
  </si>
  <si>
    <t>濱内早川藤田俊文屋</t>
  </si>
  <si>
    <t>牧村松塚宮内三原</t>
  </si>
  <si>
    <t>水井水梨宮下村上</t>
  </si>
  <si>
    <t>森陰八木渡邊渡辺</t>
  </si>
  <si>
    <t>山下山田吉田吉田</t>
  </si>
  <si>
    <t>水相</t>
  </si>
  <si>
    <t>トルエン相</t>
  </si>
  <si>
    <t>c1/M</t>
  </si>
  <si>
    <t>c2/M</t>
  </si>
  <si>
    <t>K'=c2/(c1^1.92)</t>
  </si>
  <si>
    <t>平均</t>
  </si>
  <si>
    <t>logc1</t>
  </si>
  <si>
    <t>logc2</t>
  </si>
  <si>
    <t>K'=10^2.75</t>
  </si>
  <si>
    <t>x</t>
  </si>
  <si>
    <t>y=ax^2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</si>
</sst>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000"/>
    <numFmt numFmtId="179" formatCode="0.00_ "/>
    <numFmt numFmtId="180" formatCode="0.000_ "/>
    <numFmt numFmtId="181" formatCode="0.0_ "/>
  </numFmts>
  <fonts count="52">
    <font>
      <sz val="11"/>
      <name val="ＭＳ Ｐゴシック"/>
      <family val="3"/>
    </font>
    <font>
      <sz val="10"/>
      <name val="Arial"/>
      <family val="2"/>
    </font>
    <font>
      <vertAlign val="subscript"/>
      <sz val="11"/>
      <name val="ＭＳ Ｐゴシック"/>
      <family val="3"/>
    </font>
    <font>
      <sz val="11"/>
      <name val="Symbol"/>
      <family val="1"/>
    </font>
    <font>
      <vertAlign val="superscript"/>
      <sz val="11"/>
      <name val="ＭＳ Ｐゴシック"/>
      <family val="3"/>
    </font>
    <font>
      <sz val="11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9.5"/>
      <color indexed="16"/>
      <name val="ＭＳ Ｐゴシック"/>
      <family val="3"/>
    </font>
    <font>
      <sz val="10"/>
      <color indexed="8"/>
      <name val="ＭＳ Ｐゴシック"/>
      <family val="3"/>
    </font>
    <font>
      <sz val="10"/>
      <color indexed="16"/>
      <name val="ＭＳ Ｐゴシック"/>
      <family val="3"/>
    </font>
    <font>
      <sz val="10"/>
      <color indexed="8"/>
      <name val="Times New Roman"/>
      <family val="1"/>
    </font>
    <font>
      <sz val="14"/>
      <color indexed="10"/>
      <name val="ＭＳ Ｐゴシック"/>
      <family val="3"/>
    </font>
    <font>
      <sz val="14"/>
      <color indexed="10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1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1" fontId="5" fillId="0" borderId="0" xfId="0" applyNumberFormat="1" applyFont="1" applyAlignment="1">
      <alignment vertical="center"/>
    </xf>
    <xf numFmtId="11" fontId="0" fillId="0" borderId="0" xfId="0" applyNumberFormat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176" fontId="5" fillId="37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図１．水－トルエン系における安息香酸の分配
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logcT=logK'+nlogcW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への最小自乗フィット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475"/>
          <c:w val="0.905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logcT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Sheet1!$D$11:$D$14</c:f>
              <c:numCache/>
            </c:numRef>
          </c:xVal>
          <c:yVal>
            <c:numRef>
              <c:f>Sheet1!$F$11:$F$14</c:f>
              <c:numCache/>
            </c:numRef>
          </c:yVal>
          <c:smooth val="0"/>
        </c:ser>
        <c:axId val="65142783"/>
        <c:axId val="49414136"/>
      </c:scatterChart>
      <c:valAx>
        <c:axId val="65142783"/>
        <c:scaling>
          <c:orientation val="minMax"/>
          <c:max val="-1.8"/>
          <c:min val="-2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logc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/M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4136"/>
        <c:crosses val="autoZero"/>
        <c:crossBetween val="midCat"/>
        <c:dispUnits/>
      </c:valAx>
      <c:valAx>
        <c:axId val="49414136"/>
        <c:scaling>
          <c:orientation val="minMax"/>
          <c:max val="-0.7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logc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/M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2783"/>
        <c:crossesAt val="-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図２．水－トルエン系における安息香酸の分配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cT/cW(1-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α)=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Kreal+2KaggKreal2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cW(1-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α)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への最小自乗フィット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7125"/>
          <c:w val="0.899"/>
          <c:h val="0.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cT/cW(1-a)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8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Sheet1!$G$4:$G$7</c:f>
              <c:numCache/>
            </c:numRef>
          </c:xVal>
          <c:yVal>
            <c:numRef>
              <c:f>Sheet1!$H$4:$H$7</c:f>
              <c:numCache/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  <c:min val="0.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(1-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α)/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_ 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/c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(1-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α)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74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1375"/>
          <c:w val="0.95725"/>
          <c:h val="0.9725"/>
        </c:manualLayout>
      </c:layout>
      <c:barChart>
        <c:barDir val="col"/>
        <c:grouping val="clustered"/>
        <c:varyColors val="0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1975"/>
          <c:w val="0.6622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Sheet3!$C$2</c:f>
              <c:strCache>
                <c:ptCount val="1"/>
                <c:pt idx="0">
                  <c:v>y=ax^2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0"/>
            <c:trendlineLbl>
              <c:txPr>
                <a:bodyPr vert="horz" rot="0" anchor="ctr"/>
                <a:lstStyle/>
                <a:p>
                  <a:pPr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Sheet3!$B$3:$B$21</c:f>
              <c:numCache/>
            </c:numRef>
          </c:xVal>
          <c:yVal>
            <c:numRef>
              <c:f>Sheet3!$C$3:$C$21</c:f>
              <c:numCache/>
            </c:numRef>
          </c:yVal>
          <c:smooth val="0"/>
        </c:ser>
        <c:axId val="29026189"/>
        <c:axId val="59909110"/>
      </c:scatterChart>
      <c:valAx>
        <c:axId val="2902618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9110"/>
        <c:crosses val="autoZero"/>
        <c:crossBetween val="midCat"/>
        <c:dispUnits/>
      </c:valAx>
      <c:valAx>
        <c:axId val="599091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6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411"/>
          <c:w val="0.245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123825</xdr:rowOff>
    </xdr:from>
    <xdr:to>
      <xdr:col>8</xdr:col>
      <xdr:colOff>361950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438150" y="3371850"/>
        <a:ext cx="52482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15</xdr:row>
      <xdr:rowOff>66675</xdr:rowOff>
    </xdr:from>
    <xdr:to>
      <xdr:col>17</xdr:col>
      <xdr:colOff>95250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429375" y="3314700"/>
        <a:ext cx="49530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390525</xdr:colOff>
      <xdr:row>0</xdr:row>
      <xdr:rowOff>123825</xdr:rowOff>
    </xdr:from>
    <xdr:to>
      <xdr:col>17</xdr:col>
      <xdr:colOff>238125</xdr:colOff>
      <xdr:row>15</xdr:row>
      <xdr:rowOff>66675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23825"/>
          <a:ext cx="4486275" cy="3190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4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の使い方
</a:t>
          </a:r>
          <a:r>
            <a:rPr lang="en-US" cap="none" sz="14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すでに表に入っている数値は、前のグループのデータです。色の付いたセルに自分たちの実験値を上書きして下さい。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色のついたセルが数値を入力する場所です。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水色とオレンジ色のセルに水相とトルエン相の滴定量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mL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を入力する。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表の数値が変わって図１と図２のグラフが自動的に更新されます。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これらのデータに最小二乗フィットした直線が自動的に描かれ、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y=ax+b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という直線の式が与えられます。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が傾き、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が切片です。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黄色のセルに図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の直線の切片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logK'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K'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が計算される。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緑色のセルに図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の直線の切片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Kreal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を入力する。紫色のセルに図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の直線の傾き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KaggKreal2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を入力する。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トルエン相における安息香酸の会合平衡定数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Kagg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が計算される。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このワークシートを、自分たちのグループの番号、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B10,...,B16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というファイル名でセーブする。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10</xdr:col>
      <xdr:colOff>371475</xdr:colOff>
      <xdr:row>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66675"/>
          <a:ext cx="7486650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学生実験の測定例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0</xdr:col>
      <xdr:colOff>190500</xdr:colOff>
      <xdr:row>15</xdr:row>
      <xdr:rowOff>123825</xdr:rowOff>
    </xdr:from>
    <xdr:to>
      <xdr:col>7</xdr:col>
      <xdr:colOff>0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90500" y="2695575"/>
        <a:ext cx="50006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5</xdr:row>
      <xdr:rowOff>47625</xdr:rowOff>
    </xdr:from>
    <xdr:to>
      <xdr:col>10</xdr:col>
      <xdr:colOff>371475</xdr:colOff>
      <xdr:row>14</xdr:row>
      <xdr:rowOff>133350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629150" y="904875"/>
          <a:ext cx="2990850" cy="1628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左の図のように、正方グラフ目盛に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logC2-logC1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をプロットした場合はグラフは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logC2=logK'+nlogC1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logC1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の係数として得られる。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一方、右の図のように、両対数グラフ目盛に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C2-C1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をプロットした場合はグラフは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y=K'(x^n)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の指数として得られる。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161925</xdr:rowOff>
    </xdr:from>
    <xdr:to>
      <xdr:col>0</xdr:col>
      <xdr:colOff>676275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76275" y="504825"/>
          <a:ext cx="0" cy="0"/>
          <a:chOff x="973" y="823"/>
          <a:chExt cx="0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973" y="823"/>
            <a:ext cx="0" cy="4"/>
          </a:xfrm>
          <a:prstGeom prst="line">
            <a:avLst/>
          </a:prstGeom>
          <a:noFill/>
          <a:ln w="381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973" y="823"/>
            <a:ext cx="0" cy="4"/>
          </a:xfrm>
          <a:prstGeom prst="line">
            <a:avLst/>
          </a:prstGeom>
          <a:noFill/>
          <a:ln w="2556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114300</xdr:rowOff>
    </xdr:from>
    <xdr:to>
      <xdr:col>11</xdr:col>
      <xdr:colOff>447675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314575" y="114300"/>
        <a:ext cx="5676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U17" sqref="U17"/>
    </sheetView>
  </sheetViews>
  <sheetFormatPr defaultColWidth="9.00390625" defaultRowHeight="13.5"/>
  <cols>
    <col min="1" max="1" width="9.375" style="0" customWidth="1"/>
    <col min="2" max="2" width="10.75390625" style="0" customWidth="1"/>
    <col min="3" max="3" width="8.00390625" style="0" customWidth="1"/>
    <col min="4" max="4" width="7.50390625" style="0" customWidth="1"/>
    <col min="5" max="5" width="8.125" style="0" customWidth="1"/>
    <col min="6" max="6" width="7.50390625" style="0" customWidth="1"/>
    <col min="7" max="7" width="9.125" style="0" customWidth="1"/>
    <col min="8" max="8" width="9.50390625" style="0" customWidth="1"/>
    <col min="9" max="9" width="12.125" style="1" customWidth="1"/>
    <col min="10" max="10" width="5.25390625" style="0" customWidth="1"/>
    <col min="11" max="11" width="6.875" style="0" customWidth="1"/>
  </cols>
  <sheetData>
    <row r="1" ht="13.5">
      <c r="A1" s="2" t="s">
        <v>0</v>
      </c>
    </row>
    <row r="2" ht="13.5">
      <c r="A2" s="3">
        <v>6.3E-05</v>
      </c>
    </row>
    <row r="3" spans="1:9" s="7" customFormat="1" ht="49.5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4" t="s">
        <v>9</v>
      </c>
    </row>
    <row r="4" spans="1:9" ht="15">
      <c r="A4" s="8">
        <v>1.31</v>
      </c>
      <c r="B4" s="9">
        <f>(-1*$A$2+SQRT($A$2^2+4*$A$2*D4))/2/D4</f>
        <v>0.06698520519830145</v>
      </c>
      <c r="C4" s="10">
        <v>15.6</v>
      </c>
      <c r="D4" s="11">
        <f>A4/100</f>
        <v>0.0131</v>
      </c>
      <c r="E4" s="12">
        <f>D4*(1-B4)</f>
        <v>0.012222493811902251</v>
      </c>
      <c r="F4" s="11">
        <f>C4/100</f>
        <v>0.156</v>
      </c>
      <c r="G4" s="12">
        <f>E4</f>
        <v>0.012222493811902251</v>
      </c>
      <c r="H4" s="13">
        <f>F4/E4</f>
        <v>12.763352749509055</v>
      </c>
      <c r="I4" s="12">
        <f>F4/(D4*D4)</f>
        <v>909.0379348522812</v>
      </c>
    </row>
    <row r="5" spans="1:9" ht="15">
      <c r="A5" s="8">
        <v>1.16</v>
      </c>
      <c r="B5" s="9">
        <f>(-1*$A$2+SQRT($A$2^2+4*$A$2*D5))/2/D5</f>
        <v>0.07103004883988993</v>
      </c>
      <c r="C5" s="10">
        <v>12.4</v>
      </c>
      <c r="D5" s="11">
        <f>A5/100</f>
        <v>0.0116</v>
      </c>
      <c r="E5" s="12">
        <f>D5*(1-B5)</f>
        <v>0.010776051433457275</v>
      </c>
      <c r="F5" s="11">
        <f>C5/100</f>
        <v>0.124</v>
      </c>
      <c r="G5" s="12">
        <f>E5</f>
        <v>0.010776051433457275</v>
      </c>
      <c r="H5" s="13">
        <f>F5/E5</f>
        <v>11.506997787242106</v>
      </c>
      <c r="I5" s="12">
        <f>F5/(D5*D5)</f>
        <v>921.5219976218788</v>
      </c>
    </row>
    <row r="6" spans="1:9" ht="15">
      <c r="A6" s="8">
        <v>0.9</v>
      </c>
      <c r="B6" s="9">
        <f>(-1*$A$2+SQRT($A$2^2+4*$A$2*D6))/2/D6</f>
        <v>0.08023917840533187</v>
      </c>
      <c r="C6" s="10">
        <v>7.3</v>
      </c>
      <c r="D6" s="11">
        <f>A6/100</f>
        <v>0.009000000000000001</v>
      </c>
      <c r="E6" s="12">
        <f>D6*(1-B6)</f>
        <v>0.008277847394352014</v>
      </c>
      <c r="F6" s="11">
        <f>C6/100</f>
        <v>0.073</v>
      </c>
      <c r="G6" s="12">
        <f>E6</f>
        <v>0.008277847394352014</v>
      </c>
      <c r="H6" s="13">
        <f>F6/E6</f>
        <v>8.818717780398801</v>
      </c>
      <c r="I6" s="12">
        <f>F6/(D6*D6)</f>
        <v>901.2345679012343</v>
      </c>
    </row>
    <row r="7" spans="1:9" ht="15">
      <c r="A7" s="8">
        <v>0.6</v>
      </c>
      <c r="B7" s="9">
        <f>(-1*$A$2+SQRT($A$2^2+4*$A$2*D7))/2/D7</f>
        <v>0.09735391074418169</v>
      </c>
      <c r="C7" s="10">
        <v>3.64</v>
      </c>
      <c r="D7" s="11">
        <f>A7/100</f>
        <v>0.006</v>
      </c>
      <c r="E7" s="12">
        <f>D7*(1-B7)</f>
        <v>0.00541587653553491</v>
      </c>
      <c r="F7" s="11">
        <f>C7/100</f>
        <v>0.0364</v>
      </c>
      <c r="G7" s="12">
        <f>E7</f>
        <v>0.00541587653553491</v>
      </c>
      <c r="H7" s="13">
        <f>F7/E7</f>
        <v>6.720980391848036</v>
      </c>
      <c r="I7" s="12">
        <f>F7/(D7*D7)</f>
        <v>1011.1111111111111</v>
      </c>
    </row>
    <row r="8" spans="9:11" ht="15">
      <c r="I8" s="14">
        <f>AVERAGE(I4:I7)</f>
        <v>935.7264028716263</v>
      </c>
      <c r="K8" s="15"/>
    </row>
    <row r="9" ht="13.5">
      <c r="K9" s="15"/>
    </row>
    <row r="10" spans="4:9" ht="16.5">
      <c r="D10" s="16" t="s">
        <v>10</v>
      </c>
      <c r="F10" s="16" t="s">
        <v>11</v>
      </c>
      <c r="H10" s="16" t="s">
        <v>12</v>
      </c>
      <c r="I10" s="17" t="s">
        <v>13</v>
      </c>
    </row>
    <row r="11" spans="4:9" ht="15">
      <c r="D11" s="18">
        <f>LOG(D4)</f>
        <v>-1.8827287043442358</v>
      </c>
      <c r="E11" s="19"/>
      <c r="F11" s="18">
        <f>LOG(F4)</f>
        <v>-0.8068754016455384</v>
      </c>
      <c r="H11" s="20">
        <v>2.71</v>
      </c>
      <c r="I11" s="17">
        <f>10^(H11)</f>
        <v>512.8613839913652</v>
      </c>
    </row>
    <row r="12" spans="4:6" ht="15">
      <c r="D12" s="18">
        <f>LOG(D5)</f>
        <v>-1.9355420107730816</v>
      </c>
      <c r="E12" s="19"/>
      <c r="F12" s="18">
        <f>LOG(F5)</f>
        <v>-0.906578314837765</v>
      </c>
    </row>
    <row r="13" spans="4:10" ht="15.75">
      <c r="D13" s="18">
        <f>LOG(D6)</f>
        <v>-2.0457574905606752</v>
      </c>
      <c r="E13" s="19"/>
      <c r="F13" s="18">
        <f>LOG(F6)</f>
        <v>-1.136677139879544</v>
      </c>
      <c r="H13" s="16" t="s">
        <v>14</v>
      </c>
      <c r="I13" s="17" t="s">
        <v>15</v>
      </c>
      <c r="J13" s="16" t="s">
        <v>16</v>
      </c>
    </row>
    <row r="14" spans="4:10" ht="15">
      <c r="D14" s="18">
        <f>LOG(D7)</f>
        <v>-2.221848749616356</v>
      </c>
      <c r="E14" s="19"/>
      <c r="F14" s="18">
        <f>LOG(F7)</f>
        <v>-1.438898616350944</v>
      </c>
      <c r="H14" s="21">
        <v>1.658</v>
      </c>
      <c r="I14" s="22">
        <v>904.2</v>
      </c>
      <c r="J14" s="17">
        <f>I14/2/H14/H14</f>
        <v>164.46195730464277</v>
      </c>
    </row>
    <row r="15" spans="4:6" ht="13.5">
      <c r="D15" s="19"/>
      <c r="E15" s="19"/>
      <c r="F15" s="1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7" sqref="B7"/>
    </sheetView>
  </sheetViews>
  <sheetFormatPr defaultColWidth="9.00390625" defaultRowHeight="13.5"/>
  <sheetData>
    <row r="1" spans="2:9" ht="13.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>
        <v>7</v>
      </c>
      <c r="I1" t="s">
        <v>23</v>
      </c>
    </row>
    <row r="2" spans="2:9" s="7" customFormat="1" ht="44.25" customHeight="1"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</row>
    <row r="3" spans="1:9" ht="13.5">
      <c r="A3" s="26" t="s">
        <v>32</v>
      </c>
      <c r="B3" s="23">
        <v>1.42</v>
      </c>
      <c r="C3" s="23">
        <v>1.5</v>
      </c>
      <c r="D3" s="23">
        <v>1.38</v>
      </c>
      <c r="E3" s="23">
        <v>1.28</v>
      </c>
      <c r="F3" s="23">
        <v>1.35</v>
      </c>
      <c r="G3" s="23">
        <v>1.28</v>
      </c>
      <c r="H3" s="23">
        <v>1.31</v>
      </c>
      <c r="I3" s="23">
        <v>1.3</v>
      </c>
    </row>
    <row r="4" spans="1:9" ht="13.5">
      <c r="A4" s="26"/>
      <c r="B4" s="23">
        <v>1.31</v>
      </c>
      <c r="C4" s="23">
        <v>1.23</v>
      </c>
      <c r="D4" s="23">
        <v>1.22</v>
      </c>
      <c r="E4" s="23">
        <v>1.11</v>
      </c>
      <c r="F4" s="23">
        <v>1.2</v>
      </c>
      <c r="G4" s="23">
        <v>1.15</v>
      </c>
      <c r="H4" s="23">
        <v>1.12</v>
      </c>
      <c r="I4" s="23">
        <v>1.2</v>
      </c>
    </row>
    <row r="5" spans="1:9" ht="13.5">
      <c r="A5" s="26"/>
      <c r="B5" s="23">
        <v>1.01</v>
      </c>
      <c r="C5" s="23">
        <v>1</v>
      </c>
      <c r="D5" s="23">
        <v>0.91</v>
      </c>
      <c r="E5" s="23">
        <v>0.84</v>
      </c>
      <c r="F5" s="23">
        <v>0.86</v>
      </c>
      <c r="G5" s="23">
        <v>1</v>
      </c>
      <c r="H5" s="23">
        <v>0.95</v>
      </c>
      <c r="I5" s="23">
        <v>1.14</v>
      </c>
    </row>
    <row r="6" spans="1:9" ht="13.5">
      <c r="A6" s="26"/>
      <c r="B6" s="23">
        <v>0.72</v>
      </c>
      <c r="C6" s="23">
        <v>0.6</v>
      </c>
      <c r="D6" s="23">
        <v>0.65</v>
      </c>
      <c r="E6" s="23">
        <v>0.59</v>
      </c>
      <c r="F6" s="23">
        <v>0.68</v>
      </c>
      <c r="G6" s="23">
        <v>0.62</v>
      </c>
      <c r="H6" s="23">
        <v>0.68</v>
      </c>
      <c r="I6" s="23">
        <v>0.64</v>
      </c>
    </row>
    <row r="7" spans="1:9" ht="13.5">
      <c r="A7" s="27" t="s">
        <v>33</v>
      </c>
      <c r="B7" s="24">
        <v>16.77</v>
      </c>
      <c r="C7" s="24">
        <v>18</v>
      </c>
      <c r="D7" s="24">
        <v>15.4</v>
      </c>
      <c r="E7" s="24">
        <v>24.36</v>
      </c>
      <c r="F7" s="24">
        <v>16.08</v>
      </c>
      <c r="G7" s="24">
        <v>15.95</v>
      </c>
      <c r="H7" s="24">
        <v>15.63</v>
      </c>
      <c r="I7" s="24">
        <v>15.47</v>
      </c>
    </row>
    <row r="8" spans="1:9" ht="13.5">
      <c r="A8" s="27"/>
      <c r="B8" s="24">
        <v>14.5</v>
      </c>
      <c r="C8" s="24">
        <v>13.64</v>
      </c>
      <c r="D8" s="24">
        <v>10.7</v>
      </c>
      <c r="E8" s="24">
        <v>11.82</v>
      </c>
      <c r="F8" s="24">
        <v>12.48</v>
      </c>
      <c r="G8" s="24">
        <v>13.58</v>
      </c>
      <c r="H8" s="24">
        <v>12.1</v>
      </c>
      <c r="I8" s="24">
        <v>12.15</v>
      </c>
    </row>
    <row r="9" spans="1:9" ht="13.5">
      <c r="A9" s="27"/>
      <c r="B9" s="24">
        <v>8.5</v>
      </c>
      <c r="C9" s="24">
        <v>8.1</v>
      </c>
      <c r="D9" s="24">
        <v>6.8</v>
      </c>
      <c r="E9" s="24">
        <v>7.52</v>
      </c>
      <c r="F9" s="24">
        <v>5.13</v>
      </c>
      <c r="G9" s="24">
        <v>7.6</v>
      </c>
      <c r="H9" s="24">
        <v>6.35</v>
      </c>
      <c r="I9" s="24">
        <v>8.29</v>
      </c>
    </row>
    <row r="10" spans="1:9" ht="13.5">
      <c r="A10" s="27"/>
      <c r="B10" s="24">
        <v>4.06</v>
      </c>
      <c r="C10" s="24">
        <v>3.87</v>
      </c>
      <c r="D10" s="24">
        <v>3.2</v>
      </c>
      <c r="E10" s="24">
        <v>3.55</v>
      </c>
      <c r="F10" s="24">
        <v>4.01</v>
      </c>
      <c r="G10" s="24">
        <v>4.03</v>
      </c>
      <c r="H10" s="24">
        <v>4</v>
      </c>
      <c r="I10" s="24">
        <v>4.01</v>
      </c>
    </row>
  </sheetData>
  <sheetProtection/>
  <mergeCells count="2">
    <mergeCell ref="A3:A6"/>
    <mergeCell ref="A7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F15"/>
  <sheetViews>
    <sheetView zoomScalePageLayoutView="0" workbookViewId="0" topLeftCell="A1">
      <selection activeCell="K40" sqref="K40"/>
    </sheetView>
  </sheetViews>
  <sheetFormatPr defaultColWidth="9.00390625" defaultRowHeight="13.5"/>
  <cols>
    <col min="6" max="6" width="14.125" style="1" customWidth="1"/>
  </cols>
  <sheetData>
    <row r="5" spans="2:6" ht="13.5">
      <c r="B5" t="s">
        <v>34</v>
      </c>
      <c r="C5" t="s">
        <v>35</v>
      </c>
      <c r="F5" s="1" t="s">
        <v>36</v>
      </c>
    </row>
    <row r="6" spans="2:6" ht="13.5">
      <c r="B6">
        <v>0.0131</v>
      </c>
      <c r="C6">
        <v>0.1571</v>
      </c>
      <c r="F6" s="1">
        <f>C6/(B6^1.92)</f>
        <v>647.1654107917108</v>
      </c>
    </row>
    <row r="7" spans="2:6" ht="13.5">
      <c r="B7">
        <v>0.0122</v>
      </c>
      <c r="C7">
        <v>0.1208</v>
      </c>
      <c r="F7" s="1">
        <f>C7/(B7^1.92)</f>
        <v>570.5005394210491</v>
      </c>
    </row>
    <row r="8" spans="2:6" ht="13.5">
      <c r="B8">
        <v>0.0106</v>
      </c>
      <c r="C8">
        <v>0.071</v>
      </c>
      <c r="F8" s="1">
        <f>C8/(B8^1.92)</f>
        <v>439.20885495987534</v>
      </c>
    </row>
    <row r="9" spans="2:6" ht="13.5">
      <c r="B9">
        <v>0.006</v>
      </c>
      <c r="C9">
        <v>0.032</v>
      </c>
      <c r="F9" s="1">
        <f>C9/(B9^1.92)</f>
        <v>590.3364204486641</v>
      </c>
    </row>
    <row r="10" spans="5:6" ht="13.5">
      <c r="E10" t="s">
        <v>37</v>
      </c>
      <c r="F10" s="1">
        <f>(F6+F7+F8+F9)/4</f>
        <v>561.8028064053249</v>
      </c>
    </row>
    <row r="11" spans="2:3" ht="13.5">
      <c r="B11" t="s">
        <v>38</v>
      </c>
      <c r="C11" t="s">
        <v>39</v>
      </c>
    </row>
    <row r="12" spans="2:3" ht="13.5">
      <c r="B12" s="25">
        <f>LOG(B6)</f>
        <v>-1.8827287043442358</v>
      </c>
      <c r="C12" s="25">
        <f>LOG(C6)</f>
        <v>-0.8038238149600268</v>
      </c>
    </row>
    <row r="13" spans="2:6" ht="13.5">
      <c r="B13" s="25">
        <f aca="true" t="shared" si="0" ref="B13:C15">LOG(B7)</f>
        <v>-1.9136401693252518</v>
      </c>
      <c r="C13" s="25">
        <f t="shared" si="0"/>
        <v>-0.917933065714887</v>
      </c>
      <c r="F13" s="1" t="s">
        <v>40</v>
      </c>
    </row>
    <row r="14" spans="2:6" ht="13.5">
      <c r="B14" s="25">
        <f t="shared" si="0"/>
        <v>-1.9746941347352298</v>
      </c>
      <c r="C14" s="25">
        <f t="shared" si="0"/>
        <v>-1.1487416512809248</v>
      </c>
      <c r="F14" s="1">
        <f>10^2.75</f>
        <v>562.3413251903493</v>
      </c>
    </row>
    <row r="15" spans="2:3" ht="13.5">
      <c r="B15" s="25">
        <f t="shared" si="0"/>
        <v>-2.221848749616356</v>
      </c>
      <c r="C15" s="25">
        <f t="shared" si="0"/>
        <v>-1.494850021680094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00390625" defaultRowHeight="13.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M5" sqref="M5"/>
    </sheetView>
  </sheetViews>
  <sheetFormatPr defaultColWidth="9.00390625" defaultRowHeight="13.5"/>
  <sheetData>
    <row r="2" spans="2:3" ht="13.5">
      <c r="B2" t="s">
        <v>41</v>
      </c>
      <c r="C2" t="s">
        <v>42</v>
      </c>
    </row>
    <row r="3" spans="2:3" ht="13.5">
      <c r="B3">
        <v>1</v>
      </c>
      <c r="C3" s="25">
        <f>10*B3*B3</f>
        <v>10</v>
      </c>
    </row>
    <row r="4" spans="2:3" ht="13.5">
      <c r="B4">
        <v>2</v>
      </c>
      <c r="C4" s="25">
        <f aca="true" t="shared" si="0" ref="C4:C21">10*B4*B4</f>
        <v>40</v>
      </c>
    </row>
    <row r="5" spans="2:3" ht="13.5">
      <c r="B5">
        <v>3</v>
      </c>
      <c r="C5" s="25">
        <f t="shared" si="0"/>
        <v>90</v>
      </c>
    </row>
    <row r="6" spans="2:3" ht="13.5">
      <c r="B6">
        <v>4</v>
      </c>
      <c r="C6" s="25">
        <f t="shared" si="0"/>
        <v>160</v>
      </c>
    </row>
    <row r="7" spans="2:3" ht="13.5">
      <c r="B7">
        <v>5</v>
      </c>
      <c r="C7" s="25">
        <f t="shared" si="0"/>
        <v>250</v>
      </c>
    </row>
    <row r="8" spans="2:3" ht="13.5">
      <c r="B8">
        <v>6</v>
      </c>
      <c r="C8" s="25">
        <f t="shared" si="0"/>
        <v>360</v>
      </c>
    </row>
    <row r="9" spans="2:3" ht="13.5">
      <c r="B9">
        <v>7</v>
      </c>
      <c r="C9" s="25">
        <f t="shared" si="0"/>
        <v>490</v>
      </c>
    </row>
    <row r="10" spans="2:3" ht="13.5">
      <c r="B10">
        <v>8</v>
      </c>
      <c r="C10" s="25">
        <f t="shared" si="0"/>
        <v>640</v>
      </c>
    </row>
    <row r="11" spans="2:3" ht="13.5">
      <c r="B11">
        <v>9</v>
      </c>
      <c r="C11" s="25">
        <f t="shared" si="0"/>
        <v>810</v>
      </c>
    </row>
    <row r="12" spans="2:3" ht="13.5">
      <c r="B12">
        <v>10</v>
      </c>
      <c r="C12" s="25">
        <f t="shared" si="0"/>
        <v>1000</v>
      </c>
    </row>
    <row r="13" spans="2:3" ht="13.5">
      <c r="B13">
        <v>20</v>
      </c>
      <c r="C13" s="25">
        <f t="shared" si="0"/>
        <v>4000</v>
      </c>
    </row>
    <row r="14" spans="2:3" ht="13.5">
      <c r="B14">
        <v>30</v>
      </c>
      <c r="C14" s="25">
        <f t="shared" si="0"/>
        <v>9000</v>
      </c>
    </row>
    <row r="15" spans="2:3" ht="13.5">
      <c r="B15">
        <v>40</v>
      </c>
      <c r="C15" s="25">
        <f t="shared" si="0"/>
        <v>16000</v>
      </c>
    </row>
    <row r="16" spans="2:3" ht="13.5">
      <c r="B16">
        <v>50</v>
      </c>
      <c r="C16" s="25">
        <f t="shared" si="0"/>
        <v>25000</v>
      </c>
    </row>
    <row r="17" spans="2:3" ht="13.5">
      <c r="B17">
        <v>60</v>
      </c>
      <c r="C17" s="25">
        <f t="shared" si="0"/>
        <v>36000</v>
      </c>
    </row>
    <row r="18" spans="2:3" ht="13.5">
      <c r="B18">
        <v>70</v>
      </c>
      <c r="C18" s="25">
        <f t="shared" si="0"/>
        <v>49000</v>
      </c>
    </row>
    <row r="19" spans="2:3" ht="13.5">
      <c r="B19">
        <v>80</v>
      </c>
      <c r="C19" s="25">
        <f t="shared" si="0"/>
        <v>64000</v>
      </c>
    </row>
    <row r="20" spans="2:3" ht="13.5">
      <c r="B20">
        <v>90</v>
      </c>
      <c r="C20" s="25">
        <f t="shared" si="0"/>
        <v>81000</v>
      </c>
    </row>
    <row r="21" spans="2:3" ht="13.5">
      <c r="B21">
        <v>100</v>
      </c>
      <c r="C21" s="25">
        <f t="shared" si="0"/>
        <v>100000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Shiro MAEDA</cp:lastModifiedBy>
  <dcterms:created xsi:type="dcterms:W3CDTF">2011-01-27T12:12:21Z</dcterms:created>
  <dcterms:modified xsi:type="dcterms:W3CDTF">2011-01-27T12:12:21Z</dcterms:modified>
  <cp:category/>
  <cp:version/>
  <cp:contentType/>
  <cp:contentStatus/>
</cp:coreProperties>
</file>